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LS\03-RLTs\"/>
    </mc:Choice>
  </mc:AlternateContent>
  <xr:revisionPtr revIDLastSave="0" documentId="13_ncr:1_{DB7E8B60-4405-4CC9-8D5E-D88F2598E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hner" sheetId="1" r:id="rId1"/>
    <sheet name="Offen" sheetId="2" r:id="rId2"/>
    <sheet name="Damen" sheetId="4" r:id="rId3"/>
  </sheets>
  <definedNames>
    <definedName name="_xlnm.Print_Area" localSheetId="0">Rechner!$A$1:$I$36</definedName>
    <definedName name="Kennung" localSheetId="2">Damen!$N$2</definedName>
    <definedName name="Kennung">Offen!$N$2</definedName>
    <definedName name="ZaTeilD">Rechner!$H$10</definedName>
    <definedName name="ZaTeilO">Rechner!$D$10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4" l="1"/>
  <c r="M2" i="4" s="1"/>
  <c r="K3" i="4"/>
  <c r="M3" i="4" s="1"/>
  <c r="M14" i="4"/>
  <c r="K14" i="4"/>
  <c r="N2" i="4" l="1"/>
  <c r="K3" i="2"/>
  <c r="M3" i="2" s="1"/>
  <c r="K2" i="2"/>
  <c r="M2" i="2" s="1"/>
  <c r="M24" i="2"/>
  <c r="K24" i="2"/>
  <c r="M23" i="2"/>
  <c r="M14" i="2"/>
  <c r="M13" i="2"/>
  <c r="K14" i="2"/>
  <c r="P14" i="4" l="1"/>
  <c r="H18" i="1" s="1"/>
  <c r="P13" i="4"/>
  <c r="H17" i="1" s="1"/>
  <c r="N2" i="2"/>
  <c r="P14" i="2" s="1"/>
  <c r="D18" i="1" s="1"/>
  <c r="H21" i="1"/>
  <c r="F21" i="1"/>
  <c r="P13" i="2" l="1"/>
  <c r="D17" i="1" s="1"/>
  <c r="D21" i="1"/>
  <c r="D10" i="1"/>
  <c r="M18" i="2" l="1"/>
  <c r="K18" i="2"/>
  <c r="G18" i="2"/>
  <c r="E18" i="2"/>
  <c r="E8" i="2"/>
  <c r="M8" i="2"/>
  <c r="K8" i="2"/>
  <c r="G8" i="2"/>
  <c r="D12" i="1"/>
  <c r="D13" i="1"/>
  <c r="D11" i="1"/>
  <c r="E12" i="2" l="1"/>
  <c r="K12" i="2" s="1"/>
  <c r="P12" i="2" s="1"/>
  <c r="D16" i="1" s="1"/>
  <c r="E11" i="2"/>
  <c r="K11" i="2" s="1"/>
  <c r="P11" i="2" s="1"/>
  <c r="D15" i="1" s="1"/>
  <c r="E10" i="2"/>
  <c r="K10" i="2" s="1"/>
  <c r="G12" i="2"/>
  <c r="M12" i="2" s="1"/>
  <c r="G10" i="2"/>
  <c r="M10" i="2" s="1"/>
  <c r="G11" i="2"/>
  <c r="M11" i="2" s="1"/>
  <c r="E21" i="2"/>
  <c r="K21" i="2" s="1"/>
  <c r="E22" i="2"/>
  <c r="K22" i="2" s="1"/>
  <c r="E20" i="2"/>
  <c r="K20" i="2" s="1"/>
  <c r="G21" i="2"/>
  <c r="M21" i="2" s="1"/>
  <c r="G22" i="2"/>
  <c r="M22" i="2" s="1"/>
  <c r="G20" i="2"/>
  <c r="M20" i="2" s="1"/>
  <c r="M25" i="2" s="1"/>
  <c r="H10" i="1"/>
  <c r="H13" i="1" s="1"/>
  <c r="F10" i="1"/>
  <c r="G18" i="4" l="1"/>
  <c r="E18" i="4"/>
  <c r="M18" i="4"/>
  <c r="M8" i="4"/>
  <c r="G8" i="4"/>
  <c r="E8" i="4"/>
  <c r="K18" i="4"/>
  <c r="K8" i="4"/>
  <c r="P10" i="2"/>
  <c r="D14" i="1" s="1"/>
  <c r="K15" i="2"/>
  <c r="P15" i="2" s="1"/>
  <c r="D19" i="1" s="1"/>
  <c r="D23" i="1" s="1"/>
  <c r="K25" i="2"/>
  <c r="M15" i="2"/>
  <c r="H12" i="1"/>
  <c r="F12" i="1"/>
  <c r="F13" i="1"/>
  <c r="F16" i="1" s="1"/>
  <c r="F11" i="1"/>
  <c r="H11" i="1"/>
  <c r="E21" i="4" l="1"/>
  <c r="K21" i="4" s="1"/>
  <c r="E20" i="4"/>
  <c r="K20" i="4" s="1"/>
  <c r="E22" i="4"/>
  <c r="K22" i="4" s="1"/>
  <c r="G22" i="4"/>
  <c r="M22" i="4" s="1"/>
  <c r="G21" i="4"/>
  <c r="M21" i="4" s="1"/>
  <c r="G20" i="4"/>
  <c r="M20" i="4" s="1"/>
  <c r="E11" i="4"/>
  <c r="E12" i="4"/>
  <c r="E10" i="4"/>
  <c r="K10" i="4" s="1"/>
  <c r="G12" i="4"/>
  <c r="M12" i="4" s="1"/>
  <c r="G11" i="4"/>
  <c r="M11" i="4" s="1"/>
  <c r="G10" i="4"/>
  <c r="F15" i="1"/>
  <c r="F14" i="1"/>
  <c r="F19" i="1" s="1"/>
  <c r="M15" i="4" l="1"/>
  <c r="M10" i="4"/>
  <c r="K11" i="4"/>
  <c r="P11" i="4" s="1"/>
  <c r="H15" i="1" s="1"/>
  <c r="P12" i="4"/>
  <c r="H16" i="1" s="1"/>
  <c r="K12" i="4"/>
  <c r="M25" i="4"/>
  <c r="K15" i="4"/>
  <c r="P15" i="4" s="1"/>
  <c r="H19" i="1" s="1"/>
  <c r="H23" i="1" s="1"/>
  <c r="P10" i="4"/>
  <c r="H14" i="1" s="1"/>
  <c r="K25" i="4"/>
  <c r="F23" i="1"/>
  <c r="D25" i="1" l="1"/>
  <c r="D26" i="1" s="1"/>
</calcChain>
</file>

<file path=xl/sharedStrings.xml><?xml version="1.0" encoding="utf-8"?>
<sst xmlns="http://schemas.openxmlformats.org/spreadsheetml/2006/main" count="94" uniqueCount="49">
  <si>
    <t>Masters (ja/nein)</t>
  </si>
  <si>
    <t>ja</t>
  </si>
  <si>
    <t>nein</t>
  </si>
  <si>
    <t>Davon Jugendliche:</t>
  </si>
  <si>
    <t>Jugendliche im Preisgeld:</t>
  </si>
  <si>
    <t>Platz 1:</t>
  </si>
  <si>
    <t>Platz 2:</t>
  </si>
  <si>
    <t>Platz 4:</t>
  </si>
  <si>
    <t>Damen</t>
  </si>
  <si>
    <t>Zahlende Teilnehmer:</t>
  </si>
  <si>
    <t>Pott Endrangliste</t>
  </si>
  <si>
    <t>Pott Abschlussturnier</t>
  </si>
  <si>
    <t>Abrechnung DLS-RLT</t>
  </si>
  <si>
    <t>Erstellt von:</t>
  </si>
  <si>
    <t>-------</t>
  </si>
  <si>
    <t>Preisgeldzuschuss der DLS:</t>
  </si>
  <si>
    <t>Jugendverzehrgutscheine:</t>
  </si>
  <si>
    <t>Doppel</t>
  </si>
  <si>
    <t>Teilnehmer (Personen):</t>
  </si>
  <si>
    <t>Ausschüttung aus Startgeld:</t>
  </si>
  <si>
    <t>Offen</t>
  </si>
  <si>
    <t>Zu überweisen an (Begünstigter):</t>
  </si>
  <si>
    <t>IBAN:</t>
  </si>
  <si>
    <t>Institut:</t>
  </si>
  <si>
    <t>Begünstigter (Name/Verein):</t>
  </si>
  <si>
    <t>Bankverbindung der DLS: Dart-Liga-Schwaben e.V.</t>
  </si>
  <si>
    <t>Kreissparkasse Ludwigsburg  -  IBAN: DE56 6045 0050 0000 1423 08</t>
  </si>
  <si>
    <t>"Doppelte" Jugendliche:</t>
  </si>
  <si>
    <t>Vorschuss:</t>
  </si>
  <si>
    <t>Zuschuss Gesamt</t>
  </si>
  <si>
    <t>Überweisungsbetrag:</t>
  </si>
  <si>
    <r>
      <t xml:space="preserve">Die </t>
    </r>
    <r>
      <rPr>
        <b/>
        <u/>
        <sz val="12"/>
        <rFont val="Gill Sans MT"/>
        <family val="2"/>
      </rPr>
      <t>gelben</t>
    </r>
    <r>
      <rPr>
        <sz val="12"/>
        <rFont val="Gill Sans MT"/>
        <family val="2"/>
      </rPr>
      <t xml:space="preserve"> Felder sind vom Ausrichter auszufüllen.
Der zu überweisende bzw. zu erhaltende
Betrag wird automatisch ermittelt.
Grundlage sind die § 6 und § 12
der Ranglistenordnung</t>
    </r>
  </si>
  <si>
    <t>Die Abrechnung bitte senden an: schatzmeister@dart-liga-schwaben.de</t>
  </si>
  <si>
    <t>K.O.-System:</t>
  </si>
  <si>
    <t>Einfach-KO</t>
  </si>
  <si>
    <t>Platz 5 (2/4 mal je 10€):</t>
  </si>
  <si>
    <t>Platz 3 (1/2 mal):</t>
  </si>
  <si>
    <t>Doppel-KO</t>
  </si>
  <si>
    <t>Masters:</t>
  </si>
  <si>
    <t>Teilnehmer:</t>
  </si>
  <si>
    <t>KO:</t>
  </si>
  <si>
    <t>Prozentual:</t>
  </si>
  <si>
    <t>Mit Preisgeldgarantie:</t>
  </si>
  <si>
    <t>Masters?</t>
  </si>
  <si>
    <t>KO-System?</t>
  </si>
  <si>
    <t>Ergebnis:</t>
  </si>
  <si>
    <t>Summe:</t>
  </si>
  <si>
    <t>Ohne Preisgeldgarantie:</t>
  </si>
  <si>
    <t>Version 09 vom 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</si>
</sst>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u/>
      <sz val="20"/>
      <color theme="1"/>
      <name val="Gill Sans MT"/>
      <family val="2"/>
    </font>
    <font>
      <b/>
      <sz val="14"/>
      <color theme="1"/>
      <name val="Gill Sans MT"/>
      <family val="2"/>
    </font>
    <font>
      <sz val="12"/>
      <color theme="1"/>
      <name val="Gill Sans MT"/>
      <family val="2"/>
    </font>
    <font>
      <sz val="12"/>
      <name val="Gill Sans MT"/>
      <family val="2"/>
    </font>
    <font>
      <b/>
      <u/>
      <sz val="12"/>
      <name val="Gill Sans MT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3" borderId="0" xfId="0" applyFont="1" applyFill="1"/>
    <xf numFmtId="0" fontId="5" fillId="2" borderId="2" xfId="0" applyFont="1" applyFill="1" applyBorder="1" applyAlignment="1" applyProtection="1">
      <alignment horizontal="right" vertical="center" indent="3"/>
      <protection locked="0"/>
    </xf>
    <xf numFmtId="0" fontId="2" fillId="0" borderId="3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5" fillId="0" borderId="2" xfId="0" applyFont="1" applyBorder="1" applyAlignment="1" applyProtection="1">
      <alignment horizontal="right" vertical="center" indent="2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right" vertical="center" indent="3"/>
      <protection hidden="1"/>
    </xf>
    <xf numFmtId="44" fontId="5" fillId="5" borderId="2" xfId="1" applyFont="1" applyFill="1" applyBorder="1" applyAlignment="1" applyProtection="1">
      <alignment horizontal="left" vertical="center" indent="3"/>
      <protection hidden="1"/>
    </xf>
    <xf numFmtId="44" fontId="5" fillId="0" borderId="0" xfId="1" applyFont="1" applyBorder="1" applyAlignment="1" applyProtection="1">
      <alignment horizontal="left" vertical="center" indent="3"/>
      <protection hidden="1"/>
    </xf>
    <xf numFmtId="44" fontId="5" fillId="5" borderId="2" xfId="1" applyFont="1" applyFill="1" applyBorder="1" applyAlignment="1" applyProtection="1">
      <alignment horizontal="center" vertical="center"/>
      <protection hidden="1"/>
    </xf>
    <xf numFmtId="44" fontId="5" fillId="0" borderId="0" xfId="1" applyFont="1" applyBorder="1" applyAlignment="1" applyProtection="1">
      <alignment horizontal="center" vertical="center"/>
      <protection hidden="1"/>
    </xf>
    <xf numFmtId="44" fontId="5" fillId="0" borderId="2" xfId="1" applyFont="1" applyBorder="1" applyAlignment="1" applyProtection="1">
      <alignment horizontal="center" vertical="center"/>
      <protection hidden="1"/>
    </xf>
    <xf numFmtId="44" fontId="5" fillId="0" borderId="14" xfId="1" quotePrefix="1" applyFont="1" applyBorder="1" applyAlignment="1" applyProtection="1">
      <alignment horizontal="right" vertical="center" indent="1"/>
      <protection hidden="1"/>
    </xf>
    <xf numFmtId="44" fontId="5" fillId="5" borderId="2" xfId="0" applyNumberFormat="1" applyFont="1" applyFill="1" applyBorder="1" applyProtection="1">
      <protection hidden="1"/>
    </xf>
    <xf numFmtId="8" fontId="5" fillId="0" borderId="0" xfId="0" applyNumberFormat="1" applyFont="1" applyProtection="1">
      <protection hidden="1"/>
    </xf>
    <xf numFmtId="8" fontId="5" fillId="5" borderId="2" xfId="0" applyNumberFormat="1" applyFont="1" applyFill="1" applyBorder="1" applyProtection="1">
      <protection hidden="1"/>
    </xf>
    <xf numFmtId="8" fontId="2" fillId="0" borderId="0" xfId="0" applyNumberFormat="1" applyFont="1" applyProtection="1">
      <protection hidden="1"/>
    </xf>
    <xf numFmtId="0" fontId="5" fillId="5" borderId="1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Protection="1">
      <protection locked="0"/>
    </xf>
    <xf numFmtId="164" fontId="5" fillId="4" borderId="14" xfId="0" applyNumberFormat="1" applyFont="1" applyFill="1" applyBorder="1" applyAlignment="1" applyProtection="1">
      <alignment horizontal="right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 wrapText="1" indent="2"/>
      <protection hidden="1"/>
    </xf>
    <xf numFmtId="0" fontId="5" fillId="0" borderId="0" xfId="0" applyFont="1" applyAlignment="1" applyProtection="1">
      <alignment horizontal="left" vertical="center" indent="2"/>
      <protection hidden="1"/>
    </xf>
    <xf numFmtId="164" fontId="4" fillId="4" borderId="15" xfId="0" applyNumberFormat="1" applyFont="1" applyFill="1" applyBorder="1" applyAlignment="1" applyProtection="1">
      <alignment horizontal="center" vertical="center"/>
      <protection hidden="1"/>
    </xf>
    <xf numFmtId="164" fontId="4" fillId="4" borderId="16" xfId="0" applyNumberFormat="1" applyFont="1" applyFill="1" applyBorder="1" applyAlignment="1" applyProtection="1">
      <alignment horizontal="center" vertical="center"/>
      <protection hidden="1"/>
    </xf>
    <xf numFmtId="164" fontId="4" fillId="4" borderId="17" xfId="0" applyNumberFormat="1" applyFont="1" applyFill="1" applyBorder="1" applyAlignment="1" applyProtection="1">
      <alignment horizontal="center" vertical="center"/>
      <protection hidden="1"/>
    </xf>
    <xf numFmtId="8" fontId="4" fillId="4" borderId="15" xfId="0" applyNumberFormat="1" applyFont="1" applyFill="1" applyBorder="1" applyAlignment="1" applyProtection="1">
      <alignment horizontal="center" vertical="center"/>
      <protection hidden="1"/>
    </xf>
    <xf numFmtId="8" fontId="4" fillId="4" borderId="16" xfId="0" applyNumberFormat="1" applyFont="1" applyFill="1" applyBorder="1" applyAlignment="1" applyProtection="1">
      <alignment horizontal="center" vertical="center"/>
      <protection hidden="1"/>
    </xf>
    <xf numFmtId="8" fontId="4" fillId="4" borderId="17" xfId="0" applyNumberFormat="1" applyFont="1" applyFill="1" applyBorder="1" applyAlignment="1" applyProtection="1">
      <alignment horizontal="center" vertical="center"/>
      <protection hidden="1"/>
    </xf>
    <xf numFmtId="16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0" fillId="7" borderId="2" xfId="0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vertical="center"/>
      <protection hidden="1"/>
    </xf>
    <xf numFmtId="0" fontId="0" fillId="6" borderId="2" xfId="0" applyFill="1" applyBorder="1" applyAlignment="1" applyProtection="1">
      <alignment vertical="center"/>
      <protection hidden="1"/>
    </xf>
    <xf numFmtId="0" fontId="0" fillId="6" borderId="2" xfId="0" applyFill="1" applyBorder="1" applyAlignment="1" applyProtection="1">
      <alignment horizontal="center" vertical="center"/>
      <protection hidden="1"/>
    </xf>
    <xf numFmtId="0" fontId="8" fillId="6" borderId="14" xfId="0" applyFont="1" applyFill="1" applyBorder="1" applyAlignment="1" applyProtection="1">
      <alignment horizontal="center" vertical="center"/>
      <protection hidden="1"/>
    </xf>
    <xf numFmtId="0" fontId="9" fillId="6" borderId="14" xfId="0" applyFont="1" applyFill="1" applyBorder="1" applyAlignment="1" applyProtection="1">
      <alignment horizontal="center" vertical="center"/>
      <protection hidden="1"/>
    </xf>
    <xf numFmtId="0" fontId="8" fillId="6" borderId="18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vertical="center"/>
      <protection hidden="1"/>
    </xf>
    <xf numFmtId="165" fontId="0" fillId="0" borderId="2" xfId="0" applyNumberFormat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0" fillId="5" borderId="2" xfId="0" applyFill="1" applyBorder="1" applyAlignment="1" applyProtection="1">
      <alignment horizontal="right" vertic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671561</xdr:colOff>
      <xdr:row>1</xdr:row>
      <xdr:rowOff>180976</xdr:rowOff>
    </xdr:from>
    <xdr:to>
      <xdr:col>1</xdr:col>
      <xdr:colOff>1506010</xdr:colOff>
      <xdr:row>1</xdr:row>
      <xdr:rowOff>1312334</xdr:rowOff>
    </xdr:to>
    <xdr:pic>
      <xdr:nvPicPr>
        <xdr:cNvPr id="3" name="Grafik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061" y="900643"/>
          <a:ext cx="834449" cy="1131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115358</xdr:colOff>
      <xdr:row>19</xdr:row>
      <xdr:rowOff>137585</xdr:rowOff>
    </xdr:from>
    <xdr:to>
      <xdr:col>4</xdr:col>
      <xdr:colOff>180975</xdr:colOff>
      <xdr:row>19</xdr:row>
      <xdr:rowOff>137586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610908" y="6347885"/>
          <a:ext cx="1361017" cy="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H73"/>
  <sheetViews>
    <sheetView tabSelected="1" zoomScaleNormal="100" workbookViewId="0">
      <selection sqref="A1:I1"/>
    </sheetView>
  </sheetViews>
  <sheetFormatPr baseColWidth="10" defaultRowHeight="17.25" x14ac:dyDescent="0.35"/>
  <cols>
    <col min="1" max="1" width="4.7109375" style="8" customWidth="1"/>
    <col min="2" max="2" width="32.7109375" style="8" customWidth="1"/>
    <col min="3" max="3" width="4.7109375" style="8" customWidth="1"/>
    <col min="4" max="4" width="14.7109375" style="8" customWidth="1"/>
    <col min="5" max="5" width="4.7109375" style="8" customWidth="1"/>
    <col min="6" max="6" width="14.85546875" style="8" customWidth="1"/>
    <col min="7" max="7" width="4.7109375" style="8" customWidth="1"/>
    <col min="8" max="8" width="13.7109375" style="8" customWidth="1"/>
    <col min="9" max="9" width="4.7109375" style="8" customWidth="1"/>
    <col min="10" max="34" width="11.42578125" style="2"/>
    <col min="35" max="16384" width="11.42578125" style="1"/>
  </cols>
  <sheetData>
    <row r="1" spans="1:9" ht="45.75" customHeight="1" x14ac:dyDescent="0.35">
      <c r="A1" s="31" t="s">
        <v>12</v>
      </c>
      <c r="B1" s="32"/>
      <c r="C1" s="32"/>
      <c r="D1" s="32"/>
      <c r="E1" s="32"/>
      <c r="F1" s="32"/>
      <c r="G1" s="32"/>
      <c r="H1" s="32"/>
      <c r="I1" s="33"/>
    </row>
    <row r="2" spans="1:9" ht="126.75" customHeight="1" x14ac:dyDescent="0.35">
      <c r="A2" s="4"/>
      <c r="B2" s="5" t="s">
        <v>48</v>
      </c>
      <c r="C2" s="6"/>
      <c r="D2" s="34" t="s">
        <v>31</v>
      </c>
      <c r="E2" s="35"/>
      <c r="F2" s="35"/>
      <c r="G2" s="35"/>
      <c r="H2" s="36"/>
      <c r="I2" s="7"/>
    </row>
    <row r="3" spans="1:9" ht="5.0999999999999996" customHeight="1" x14ac:dyDescent="0.35">
      <c r="A3" s="4"/>
      <c r="I3" s="7"/>
    </row>
    <row r="4" spans="1:9" ht="20.100000000000001" customHeight="1" x14ac:dyDescent="0.35">
      <c r="A4" s="4"/>
      <c r="D4" s="9" t="s">
        <v>20</v>
      </c>
      <c r="E4" s="10"/>
      <c r="F4" s="9" t="s">
        <v>17</v>
      </c>
      <c r="G4" s="10"/>
      <c r="H4" s="9" t="s">
        <v>8</v>
      </c>
      <c r="I4" s="7"/>
    </row>
    <row r="5" spans="1:9" ht="20.100000000000001" customHeight="1" x14ac:dyDescent="0.35">
      <c r="A5" s="4"/>
      <c r="B5" s="11" t="s">
        <v>0</v>
      </c>
      <c r="C5" s="12"/>
      <c r="D5" s="3" t="s">
        <v>2</v>
      </c>
      <c r="E5" s="10"/>
      <c r="F5" s="3" t="s">
        <v>2</v>
      </c>
      <c r="G5" s="10"/>
      <c r="H5" s="3" t="s">
        <v>2</v>
      </c>
      <c r="I5" s="7"/>
    </row>
    <row r="6" spans="1:9" ht="20.100000000000001" customHeight="1" x14ac:dyDescent="0.35">
      <c r="A6" s="4"/>
      <c r="B6" s="11" t="s">
        <v>33</v>
      </c>
      <c r="C6" s="12"/>
      <c r="D6" s="30" t="s">
        <v>34</v>
      </c>
      <c r="E6" s="10"/>
      <c r="F6" s="30" t="s">
        <v>34</v>
      </c>
      <c r="G6" s="10"/>
      <c r="H6" s="30" t="s">
        <v>34</v>
      </c>
      <c r="I6" s="7"/>
    </row>
    <row r="7" spans="1:9" ht="20.100000000000001" customHeight="1" x14ac:dyDescent="0.35">
      <c r="A7" s="4"/>
      <c r="B7" s="11" t="s">
        <v>18</v>
      </c>
      <c r="C7" s="12"/>
      <c r="D7" s="3">
        <v>0</v>
      </c>
      <c r="E7" s="10"/>
      <c r="F7" s="3">
        <v>0</v>
      </c>
      <c r="G7" s="10"/>
      <c r="H7" s="3">
        <v>0</v>
      </c>
      <c r="I7" s="7"/>
    </row>
    <row r="8" spans="1:9" ht="20.100000000000001" customHeight="1" x14ac:dyDescent="0.35">
      <c r="A8" s="4"/>
      <c r="B8" s="11" t="s">
        <v>3</v>
      </c>
      <c r="C8" s="12"/>
      <c r="D8" s="3">
        <v>0</v>
      </c>
      <c r="E8" s="10"/>
      <c r="F8" s="3">
        <v>0</v>
      </c>
      <c r="G8" s="10"/>
      <c r="H8" s="3">
        <v>0</v>
      </c>
      <c r="I8" s="7"/>
    </row>
    <row r="9" spans="1:9" ht="20.100000000000001" customHeight="1" x14ac:dyDescent="0.35">
      <c r="A9" s="4"/>
      <c r="B9" s="11" t="s">
        <v>4</v>
      </c>
      <c r="C9" s="12"/>
      <c r="D9" s="3">
        <v>0</v>
      </c>
      <c r="E9" s="10"/>
      <c r="F9" s="3">
        <v>0</v>
      </c>
      <c r="G9" s="10"/>
      <c r="H9" s="3">
        <v>0</v>
      </c>
      <c r="I9" s="7"/>
    </row>
    <row r="10" spans="1:9" ht="20.100000000000001" customHeight="1" x14ac:dyDescent="0.35">
      <c r="A10" s="4"/>
      <c r="B10" s="11" t="s">
        <v>9</v>
      </c>
      <c r="C10" s="12"/>
      <c r="D10" s="13">
        <f>D7-D8+D9</f>
        <v>0</v>
      </c>
      <c r="E10" s="10"/>
      <c r="F10" s="13">
        <f>F7-F8+F9</f>
        <v>0</v>
      </c>
      <c r="G10" s="10"/>
      <c r="H10" s="13">
        <f>H7-H8+H9</f>
        <v>0</v>
      </c>
      <c r="I10" s="7"/>
    </row>
    <row r="11" spans="1:9" ht="20.100000000000001" customHeight="1" x14ac:dyDescent="0.35">
      <c r="A11" s="4"/>
      <c r="B11" s="11" t="s">
        <v>10</v>
      </c>
      <c r="C11" s="12"/>
      <c r="D11" s="14">
        <f>IF(D5="ja",0,D10*2)</f>
        <v>0</v>
      </c>
      <c r="E11" s="15"/>
      <c r="F11" s="14">
        <f>IF(F5="ja",0,F10*2)</f>
        <v>0</v>
      </c>
      <c r="G11" s="15"/>
      <c r="H11" s="16">
        <f>IF(H5="ja",0,H10*2)</f>
        <v>0</v>
      </c>
      <c r="I11" s="7"/>
    </row>
    <row r="12" spans="1:9" ht="20.100000000000001" customHeight="1" x14ac:dyDescent="0.35">
      <c r="A12" s="4"/>
      <c r="B12" s="11" t="s">
        <v>11</v>
      </c>
      <c r="C12" s="12"/>
      <c r="D12" s="16">
        <f>IF(D5="ja",0,D10*2)</f>
        <v>0</v>
      </c>
      <c r="E12" s="17"/>
      <c r="F12" s="16">
        <f>IF(F5="ja",0,F10*2)</f>
        <v>0</v>
      </c>
      <c r="G12" s="17"/>
      <c r="H12" s="16">
        <f>IF(H5="ja",0,H10*2)</f>
        <v>0</v>
      </c>
      <c r="I12" s="7"/>
    </row>
    <row r="13" spans="1:9" ht="20.100000000000001" customHeight="1" x14ac:dyDescent="0.35">
      <c r="A13" s="4"/>
      <c r="B13" s="11" t="s">
        <v>19</v>
      </c>
      <c r="C13" s="12"/>
      <c r="D13" s="18">
        <f>IF(D5="ja",D10*10,D10*6)</f>
        <v>0</v>
      </c>
      <c r="E13" s="17"/>
      <c r="F13" s="18">
        <f>IF(F5="ja",F10*10,F10*6)</f>
        <v>0</v>
      </c>
      <c r="G13" s="17"/>
      <c r="H13" s="18">
        <f>IF(H5="ja",H10*10,H10*6)</f>
        <v>0</v>
      </c>
      <c r="I13" s="7"/>
    </row>
    <row r="14" spans="1:9" ht="20.100000000000001" customHeight="1" x14ac:dyDescent="0.35">
      <c r="A14" s="4"/>
      <c r="B14" s="11" t="s">
        <v>5</v>
      </c>
      <c r="C14" s="12"/>
      <c r="D14" s="18">
        <f>Offen!P10</f>
        <v>70</v>
      </c>
      <c r="E14" s="17"/>
      <c r="F14" s="18">
        <f>IF(F$5="ja",F$13*0.5+80,F$13*0.5)</f>
        <v>0</v>
      </c>
      <c r="G14" s="17"/>
      <c r="H14" s="18">
        <f>Damen!P10</f>
        <v>30</v>
      </c>
      <c r="I14" s="7"/>
    </row>
    <row r="15" spans="1:9" ht="20.100000000000001" customHeight="1" x14ac:dyDescent="0.35">
      <c r="A15" s="4"/>
      <c r="B15" s="11" t="s">
        <v>6</v>
      </c>
      <c r="C15" s="12"/>
      <c r="D15" s="18">
        <f>Offen!P11</f>
        <v>50</v>
      </c>
      <c r="E15" s="17"/>
      <c r="F15" s="18">
        <f>IF(F$5="ja",F$13*0.3+60,F$13*0.3)</f>
        <v>0</v>
      </c>
      <c r="G15" s="17"/>
      <c r="H15" s="18">
        <f>Damen!P11</f>
        <v>20</v>
      </c>
      <c r="I15" s="7"/>
    </row>
    <row r="16" spans="1:9" ht="20.100000000000001" customHeight="1" x14ac:dyDescent="0.35">
      <c r="A16" s="4"/>
      <c r="B16" s="11" t="s">
        <v>36</v>
      </c>
      <c r="C16" s="12"/>
      <c r="D16" s="18">
        <f>Offen!P12</f>
        <v>35</v>
      </c>
      <c r="E16" s="17"/>
      <c r="F16" s="18">
        <f>IF(AND(F$5="ja",F$6="Einfach-KO"),F$13*0.1+40,
IF(AND(F$5="nein",F$6="Einfach-KO"),F$13*0.1,
IF(F$5="ja",F$13*0.2+40,
F$13*0.2)))</f>
        <v>0</v>
      </c>
      <c r="G16" s="17"/>
      <c r="H16" s="18">
        <f>Damen!P12</f>
        <v>10</v>
      </c>
      <c r="I16" s="7"/>
    </row>
    <row r="17" spans="1:9" ht="20.100000000000001" customHeight="1" x14ac:dyDescent="0.35">
      <c r="A17" s="4"/>
      <c r="B17" s="11" t="s">
        <v>7</v>
      </c>
      <c r="C17" s="12"/>
      <c r="D17" s="18">
        <f>Offen!P13</f>
        <v>0</v>
      </c>
      <c r="E17" s="17"/>
      <c r="F17" s="19" t="s">
        <v>14</v>
      </c>
      <c r="G17" s="17"/>
      <c r="H17" s="18">
        <f>Damen!P13</f>
        <v>0</v>
      </c>
      <c r="I17" s="7"/>
    </row>
    <row r="18" spans="1:9" ht="20.100000000000001" customHeight="1" x14ac:dyDescent="0.35">
      <c r="A18" s="4"/>
      <c r="B18" s="11" t="s">
        <v>35</v>
      </c>
      <c r="C18" s="12"/>
      <c r="D18" s="18">
        <f>Offen!P14</f>
        <v>10</v>
      </c>
      <c r="E18" s="17"/>
      <c r="F18" s="19" t="s">
        <v>14</v>
      </c>
      <c r="G18" s="17"/>
      <c r="H18" s="18">
        <f>Damen!P14</f>
        <v>10</v>
      </c>
      <c r="I18" s="7"/>
    </row>
    <row r="19" spans="1:9" ht="20.100000000000001" customHeight="1" x14ac:dyDescent="0.4">
      <c r="A19" s="4"/>
      <c r="B19" s="11" t="s">
        <v>15</v>
      </c>
      <c r="C19" s="12"/>
      <c r="D19" s="20">
        <f>Offen!P15-D13</f>
        <v>230</v>
      </c>
      <c r="E19" s="21"/>
      <c r="F19" s="20">
        <f>IF(F6="Einfach-KO",SUM(F14:F18)-F13+F16,SUM(F14:F18)-F13)</f>
        <v>0</v>
      </c>
      <c r="G19" s="21"/>
      <c r="H19" s="20">
        <f>Damen!P15-H13</f>
        <v>110</v>
      </c>
      <c r="I19" s="7"/>
    </row>
    <row r="20" spans="1:9" ht="20.100000000000001" customHeight="1" x14ac:dyDescent="0.4">
      <c r="A20" s="4"/>
      <c r="B20" s="11" t="s">
        <v>27</v>
      </c>
      <c r="C20" s="12"/>
      <c r="D20" s="23"/>
      <c r="E20" s="21"/>
      <c r="F20" s="3">
        <v>0</v>
      </c>
      <c r="G20" s="21"/>
      <c r="H20" s="3">
        <v>0</v>
      </c>
      <c r="I20" s="7"/>
    </row>
    <row r="21" spans="1:9" ht="20.100000000000001" customHeight="1" x14ac:dyDescent="0.4">
      <c r="A21" s="4"/>
      <c r="B21" s="11" t="s">
        <v>16</v>
      </c>
      <c r="C21" s="12"/>
      <c r="D21" s="22">
        <f>D8*10</f>
        <v>0</v>
      </c>
      <c r="E21" s="21"/>
      <c r="F21" s="22">
        <f>(F8-F20)*10</f>
        <v>0</v>
      </c>
      <c r="G21" s="21"/>
      <c r="H21" s="22">
        <f>(H8-H20)*10</f>
        <v>0</v>
      </c>
      <c r="I21" s="7"/>
    </row>
    <row r="22" spans="1:9" ht="9.75" customHeight="1" thickBot="1" x14ac:dyDescent="0.4">
      <c r="A22" s="4"/>
      <c r="B22" s="11"/>
      <c r="C22" s="12"/>
      <c r="D22" s="23"/>
      <c r="E22" s="23"/>
      <c r="F22" s="23"/>
      <c r="G22" s="23"/>
      <c r="H22" s="23"/>
      <c r="I22" s="7"/>
    </row>
    <row r="23" spans="1:9" ht="20.100000000000001" customHeight="1" thickBot="1" x14ac:dyDescent="0.4">
      <c r="A23" s="4"/>
      <c r="B23" s="24" t="s">
        <v>29</v>
      </c>
      <c r="C23" s="12"/>
      <c r="D23" s="29">
        <f>IF(D7=0,0,D19+D21-D11-D12)</f>
        <v>0</v>
      </c>
      <c r="E23" s="23"/>
      <c r="F23" s="29">
        <f>IF(F7=0,0,F19+F21-F11-F12)</f>
        <v>0</v>
      </c>
      <c r="G23" s="23"/>
      <c r="H23" s="29">
        <f>IF(H7=0,0,H19+H21-H11-H12)</f>
        <v>0</v>
      </c>
      <c r="I23" s="7"/>
    </row>
    <row r="24" spans="1:9" ht="20.100000000000001" customHeight="1" thickBot="1" x14ac:dyDescent="0.4">
      <c r="A24" s="4"/>
      <c r="B24" s="24" t="s">
        <v>28</v>
      </c>
      <c r="C24" s="12"/>
      <c r="D24" s="50">
        <v>0</v>
      </c>
      <c r="E24" s="50"/>
      <c r="F24" s="50"/>
      <c r="G24" s="50"/>
      <c r="H24" s="50"/>
      <c r="I24" s="7"/>
    </row>
    <row r="25" spans="1:9" ht="20.100000000000001" customHeight="1" thickBot="1" x14ac:dyDescent="0.4">
      <c r="A25" s="4"/>
      <c r="B25" s="24" t="s">
        <v>30</v>
      </c>
      <c r="C25" s="12"/>
      <c r="D25" s="44">
        <f>D23+F23+H23-D24</f>
        <v>0</v>
      </c>
      <c r="E25" s="45"/>
      <c r="F25" s="45"/>
      <c r="G25" s="45"/>
      <c r="H25" s="46"/>
      <c r="I25" s="7"/>
    </row>
    <row r="26" spans="1:9" ht="20.100000000000001" customHeight="1" thickBot="1" x14ac:dyDescent="0.4">
      <c r="A26" s="4"/>
      <c r="B26" s="24" t="s">
        <v>21</v>
      </c>
      <c r="D26" s="47" t="str">
        <f>IF(D25&lt;0,"DLS","Verein")</f>
        <v>Verein</v>
      </c>
      <c r="E26" s="48"/>
      <c r="F26" s="48"/>
      <c r="G26" s="48"/>
      <c r="H26" s="49"/>
      <c r="I26" s="7"/>
    </row>
    <row r="27" spans="1:9" ht="5.0999999999999996" customHeight="1" thickBot="1" x14ac:dyDescent="0.4">
      <c r="A27" s="4"/>
      <c r="I27" s="7"/>
    </row>
    <row r="28" spans="1:9" ht="20.100000000000001" customHeight="1" thickBot="1" x14ac:dyDescent="0.4">
      <c r="A28" s="4"/>
      <c r="B28" s="24" t="s">
        <v>13</v>
      </c>
      <c r="C28" s="28"/>
      <c r="D28" s="39"/>
      <c r="E28" s="40"/>
      <c r="F28" s="40"/>
      <c r="G28" s="40"/>
      <c r="H28" s="41"/>
      <c r="I28" s="7"/>
    </row>
    <row r="29" spans="1:9" ht="20.100000000000001" customHeight="1" thickBot="1" x14ac:dyDescent="0.4">
      <c r="A29" s="4"/>
      <c r="B29" s="24" t="s">
        <v>24</v>
      </c>
      <c r="C29" s="28"/>
      <c r="D29" s="39"/>
      <c r="E29" s="40"/>
      <c r="F29" s="40"/>
      <c r="G29" s="40"/>
      <c r="H29" s="41"/>
      <c r="I29" s="7"/>
    </row>
    <row r="30" spans="1:9" ht="20.100000000000001" customHeight="1" thickBot="1" x14ac:dyDescent="0.4">
      <c r="A30" s="4"/>
      <c r="B30" s="24" t="s">
        <v>23</v>
      </c>
      <c r="C30" s="28"/>
      <c r="D30" s="39"/>
      <c r="E30" s="40"/>
      <c r="F30" s="40"/>
      <c r="G30" s="40"/>
      <c r="H30" s="41"/>
      <c r="I30" s="7"/>
    </row>
    <row r="31" spans="1:9" ht="20.100000000000001" customHeight="1" thickBot="1" x14ac:dyDescent="0.4">
      <c r="A31" s="4"/>
      <c r="B31" s="24" t="s">
        <v>22</v>
      </c>
      <c r="C31" s="28"/>
      <c r="D31" s="39"/>
      <c r="E31" s="40"/>
      <c r="F31" s="40"/>
      <c r="G31" s="40"/>
      <c r="H31" s="41"/>
      <c r="I31" s="7"/>
    </row>
    <row r="32" spans="1:9" ht="5.0999999999999996" customHeight="1" x14ac:dyDescent="0.35">
      <c r="A32" s="4"/>
      <c r="B32" s="11"/>
      <c r="C32" s="12"/>
      <c r="D32" s="23"/>
      <c r="E32" s="23"/>
      <c r="F32" s="23"/>
      <c r="G32" s="23"/>
      <c r="H32" s="23"/>
      <c r="I32" s="7"/>
    </row>
    <row r="33" spans="1:9" ht="20.100000000000001" customHeight="1" x14ac:dyDescent="0.35">
      <c r="A33" s="4"/>
      <c r="B33" s="42" t="s">
        <v>32</v>
      </c>
      <c r="C33" s="43"/>
      <c r="D33" s="43"/>
      <c r="E33" s="43"/>
      <c r="F33" s="43"/>
      <c r="G33" s="43"/>
      <c r="H33" s="43"/>
      <c r="I33" s="7"/>
    </row>
    <row r="34" spans="1:9" ht="20.100000000000001" customHeight="1" x14ac:dyDescent="0.35">
      <c r="A34" s="4"/>
      <c r="B34" s="42" t="s">
        <v>25</v>
      </c>
      <c r="C34" s="43"/>
      <c r="D34" s="43"/>
      <c r="E34" s="43"/>
      <c r="F34" s="43"/>
      <c r="G34" s="43"/>
      <c r="H34" s="43"/>
      <c r="I34" s="7"/>
    </row>
    <row r="35" spans="1:9" ht="20.100000000000001" customHeight="1" x14ac:dyDescent="0.35">
      <c r="A35" s="4"/>
      <c r="B35" s="42" t="s">
        <v>26</v>
      </c>
      <c r="C35" s="43"/>
      <c r="D35" s="43"/>
      <c r="E35" s="43"/>
      <c r="F35" s="43"/>
      <c r="G35" s="43"/>
      <c r="H35" s="43"/>
      <c r="I35" s="7"/>
    </row>
    <row r="36" spans="1:9" ht="5.0999999999999996" customHeight="1" x14ac:dyDescent="0.35">
      <c r="A36" s="25"/>
      <c r="B36" s="37"/>
      <c r="C36" s="38"/>
      <c r="D36" s="38"/>
      <c r="E36" s="38"/>
      <c r="F36" s="38"/>
      <c r="G36" s="38"/>
      <c r="H36" s="38"/>
      <c r="I36" s="26"/>
    </row>
    <row r="37" spans="1:9" s="2" customFormat="1" x14ac:dyDescent="0.35">
      <c r="A37" s="27"/>
      <c r="B37" s="27"/>
      <c r="C37" s="27"/>
      <c r="D37" s="27"/>
      <c r="E37" s="27"/>
      <c r="F37" s="27"/>
      <c r="G37" s="27"/>
      <c r="H37" s="27"/>
      <c r="I37" s="27"/>
    </row>
    <row r="38" spans="1:9" s="2" customFormat="1" x14ac:dyDescent="0.35">
      <c r="A38" s="27"/>
      <c r="B38" s="27"/>
      <c r="C38" s="27"/>
      <c r="D38" s="27"/>
      <c r="E38" s="27"/>
      <c r="F38" s="27"/>
      <c r="G38" s="27"/>
      <c r="H38" s="27"/>
      <c r="I38" s="27"/>
    </row>
    <row r="39" spans="1:9" s="2" customFormat="1" x14ac:dyDescent="0.35">
      <c r="A39" s="27"/>
      <c r="B39" s="27"/>
      <c r="C39" s="27"/>
      <c r="D39" s="27"/>
      <c r="E39" s="27"/>
      <c r="F39" s="27"/>
      <c r="G39" s="27"/>
      <c r="H39" s="27"/>
      <c r="I39" s="27"/>
    </row>
    <row r="40" spans="1:9" s="2" customFormat="1" x14ac:dyDescent="0.35">
      <c r="A40" s="27"/>
      <c r="B40" s="27"/>
      <c r="C40" s="27"/>
      <c r="D40" s="27"/>
      <c r="E40" s="27"/>
      <c r="F40" s="27"/>
      <c r="G40" s="27"/>
      <c r="H40" s="27"/>
      <c r="I40" s="27"/>
    </row>
    <row r="41" spans="1:9" s="2" customFormat="1" x14ac:dyDescent="0.35">
      <c r="A41" s="27"/>
      <c r="B41" s="27"/>
      <c r="C41" s="27"/>
      <c r="D41" s="27"/>
      <c r="E41" s="27"/>
      <c r="F41" s="27"/>
      <c r="G41" s="27"/>
      <c r="H41" s="27"/>
      <c r="I41" s="27"/>
    </row>
    <row r="42" spans="1:9" s="2" customFormat="1" x14ac:dyDescent="0.35">
      <c r="A42" s="27"/>
      <c r="B42" s="27"/>
      <c r="C42" s="27"/>
      <c r="D42" s="27"/>
      <c r="E42" s="27"/>
      <c r="F42" s="27"/>
      <c r="G42" s="27"/>
      <c r="H42" s="27"/>
      <c r="I42" s="27"/>
    </row>
    <row r="43" spans="1:9" s="2" customFormat="1" x14ac:dyDescent="0.35">
      <c r="A43" s="27"/>
      <c r="B43" s="27"/>
      <c r="C43" s="27"/>
      <c r="D43" s="27"/>
      <c r="E43" s="27"/>
      <c r="F43" s="27"/>
      <c r="G43" s="27"/>
      <c r="H43" s="27"/>
      <c r="I43" s="27"/>
    </row>
    <row r="44" spans="1:9" s="2" customFormat="1" x14ac:dyDescent="0.35">
      <c r="A44" s="27"/>
      <c r="B44" s="27"/>
      <c r="C44" s="27"/>
      <c r="D44" s="27"/>
      <c r="E44" s="27"/>
      <c r="F44" s="27"/>
      <c r="G44" s="27"/>
      <c r="H44" s="27"/>
      <c r="I44" s="27"/>
    </row>
    <row r="45" spans="1:9" s="2" customFormat="1" hidden="1" x14ac:dyDescent="0.35">
      <c r="A45" s="27"/>
      <c r="B45" s="27"/>
      <c r="C45" s="27"/>
      <c r="D45" s="27"/>
      <c r="E45" s="27"/>
      <c r="F45" s="27"/>
      <c r="G45" s="27"/>
      <c r="H45" s="27"/>
      <c r="I45" s="27"/>
    </row>
    <row r="46" spans="1:9" s="2" customFormat="1" hidden="1" x14ac:dyDescent="0.35">
      <c r="A46" s="27"/>
      <c r="B46" s="27"/>
      <c r="C46" s="27"/>
      <c r="D46" s="27"/>
      <c r="E46" s="27"/>
      <c r="F46" s="27" t="s">
        <v>1</v>
      </c>
      <c r="G46" s="27"/>
      <c r="H46" s="27"/>
      <c r="I46" s="27"/>
    </row>
    <row r="47" spans="1:9" s="2" customFormat="1" hidden="1" x14ac:dyDescent="0.35">
      <c r="A47" s="27"/>
      <c r="B47" s="27"/>
      <c r="C47" s="27"/>
      <c r="D47" s="27"/>
      <c r="E47" s="27"/>
      <c r="F47" s="27" t="s">
        <v>2</v>
      </c>
      <c r="G47" s="27"/>
      <c r="H47" s="27"/>
      <c r="I47" s="27"/>
    </row>
    <row r="48" spans="1:9" s="2" customFormat="1" hidden="1" x14ac:dyDescent="0.35">
      <c r="A48" s="27"/>
      <c r="B48" s="27"/>
      <c r="C48" s="27"/>
      <c r="D48" s="27"/>
      <c r="E48" s="27"/>
      <c r="F48" s="27"/>
      <c r="G48" s="27"/>
      <c r="H48" s="27"/>
      <c r="I48" s="27"/>
    </row>
    <row r="49" spans="1:9" s="2" customFormat="1" hidden="1" x14ac:dyDescent="0.35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" customFormat="1" x14ac:dyDescent="0.35">
      <c r="A50" s="27"/>
      <c r="B50" s="27"/>
      <c r="C50" s="27"/>
      <c r="D50" s="27"/>
      <c r="E50" s="27"/>
      <c r="F50" s="27"/>
      <c r="G50" s="27"/>
      <c r="H50" s="27"/>
      <c r="I50" s="27"/>
    </row>
    <row r="51" spans="1:9" s="2" customFormat="1" x14ac:dyDescent="0.35">
      <c r="A51" s="27"/>
      <c r="B51" s="27"/>
      <c r="C51" s="27"/>
      <c r="D51" s="27"/>
      <c r="E51" s="27"/>
      <c r="F51" s="27"/>
      <c r="G51" s="27"/>
      <c r="H51" s="27"/>
      <c r="I51" s="27"/>
    </row>
    <row r="52" spans="1:9" s="2" customFormat="1" x14ac:dyDescent="0.35">
      <c r="A52" s="27"/>
      <c r="B52" s="27"/>
      <c r="C52" s="27"/>
      <c r="D52" s="27"/>
      <c r="E52" s="27"/>
      <c r="F52" s="27"/>
      <c r="G52" s="27"/>
      <c r="H52" s="27"/>
      <c r="I52" s="27"/>
    </row>
    <row r="53" spans="1:9" s="2" customFormat="1" x14ac:dyDescent="0.35">
      <c r="A53" s="27"/>
      <c r="B53" s="27"/>
      <c r="C53" s="27"/>
      <c r="D53" s="27"/>
      <c r="E53" s="27"/>
      <c r="F53" s="27"/>
      <c r="G53" s="27"/>
      <c r="H53" s="27"/>
      <c r="I53" s="27"/>
    </row>
    <row r="54" spans="1:9" s="2" customFormat="1" x14ac:dyDescent="0.35">
      <c r="A54" s="27"/>
      <c r="B54" s="27"/>
      <c r="C54" s="27"/>
      <c r="D54" s="27"/>
      <c r="E54" s="27"/>
      <c r="F54" s="27"/>
      <c r="G54" s="27"/>
      <c r="H54" s="27"/>
      <c r="I54" s="27"/>
    </row>
    <row r="55" spans="1:9" s="2" customFormat="1" x14ac:dyDescent="0.35">
      <c r="A55" s="27"/>
      <c r="B55" s="27"/>
      <c r="C55" s="27"/>
      <c r="D55" s="27"/>
      <c r="E55" s="27"/>
      <c r="F55" s="27"/>
      <c r="G55" s="27"/>
      <c r="H55" s="27"/>
      <c r="I55" s="27"/>
    </row>
    <row r="56" spans="1:9" s="2" customFormat="1" x14ac:dyDescent="0.35">
      <c r="A56" s="27"/>
      <c r="B56" s="27"/>
      <c r="C56" s="27"/>
      <c r="D56" s="27"/>
      <c r="E56" s="27"/>
      <c r="F56" s="27"/>
      <c r="G56" s="27"/>
      <c r="H56" s="27"/>
      <c r="I56" s="27"/>
    </row>
    <row r="57" spans="1:9" s="2" customFormat="1" x14ac:dyDescent="0.35">
      <c r="A57" s="27"/>
      <c r="B57" s="27"/>
      <c r="C57" s="27"/>
      <c r="D57" s="27"/>
      <c r="E57" s="27"/>
      <c r="F57" s="27"/>
      <c r="G57" s="27"/>
      <c r="H57" s="27"/>
      <c r="I57" s="27"/>
    </row>
    <row r="58" spans="1:9" s="2" customFormat="1" x14ac:dyDescent="0.35">
      <c r="A58" s="27"/>
      <c r="B58" s="27"/>
      <c r="C58" s="27"/>
      <c r="D58" s="27"/>
      <c r="E58" s="27"/>
      <c r="F58" s="27"/>
      <c r="G58" s="27"/>
      <c r="H58" s="27"/>
      <c r="I58" s="27"/>
    </row>
    <row r="59" spans="1:9" s="2" customFormat="1" x14ac:dyDescent="0.35">
      <c r="A59" s="27"/>
      <c r="B59" s="27"/>
      <c r="C59" s="27"/>
      <c r="D59" s="27"/>
      <c r="E59" s="27"/>
      <c r="F59" s="27"/>
      <c r="G59" s="27"/>
      <c r="H59" s="27"/>
      <c r="I59" s="27"/>
    </row>
    <row r="60" spans="1:9" s="2" customFormat="1" x14ac:dyDescent="0.35">
      <c r="A60" s="27"/>
      <c r="B60" s="27"/>
      <c r="C60" s="27"/>
      <c r="D60" s="27"/>
      <c r="E60" s="27"/>
      <c r="F60" s="27"/>
      <c r="G60" s="27"/>
      <c r="H60" s="27"/>
      <c r="I60" s="27"/>
    </row>
    <row r="61" spans="1:9" s="2" customFormat="1" x14ac:dyDescent="0.35">
      <c r="A61" s="27"/>
      <c r="B61" s="27"/>
      <c r="C61" s="27"/>
      <c r="D61" s="27"/>
      <c r="E61" s="27"/>
      <c r="F61" s="27"/>
      <c r="G61" s="27"/>
      <c r="H61" s="27"/>
      <c r="I61" s="27"/>
    </row>
    <row r="62" spans="1:9" s="2" customFormat="1" x14ac:dyDescent="0.35">
      <c r="A62" s="27"/>
      <c r="B62" s="27"/>
      <c r="C62" s="27"/>
      <c r="D62" s="27"/>
      <c r="E62" s="27"/>
      <c r="F62" s="27"/>
      <c r="G62" s="27"/>
      <c r="H62" s="27"/>
      <c r="I62" s="27"/>
    </row>
    <row r="63" spans="1:9" s="2" customFormat="1" x14ac:dyDescent="0.35">
      <c r="A63" s="27"/>
      <c r="B63" s="27"/>
      <c r="C63" s="27"/>
      <c r="D63" s="27"/>
      <c r="E63" s="27"/>
      <c r="F63" s="27"/>
      <c r="G63" s="27"/>
      <c r="H63" s="27"/>
      <c r="I63" s="27"/>
    </row>
    <row r="64" spans="1:9" s="2" customFormat="1" x14ac:dyDescent="0.35">
      <c r="A64" s="27"/>
      <c r="B64" s="27"/>
      <c r="C64" s="27"/>
      <c r="D64" s="27"/>
      <c r="E64" s="27"/>
      <c r="F64" s="27"/>
      <c r="G64" s="27"/>
      <c r="H64" s="27"/>
      <c r="I64" s="27"/>
    </row>
    <row r="65" spans="1:9" s="2" customFormat="1" x14ac:dyDescent="0.35">
      <c r="A65" s="27"/>
      <c r="B65" s="27"/>
      <c r="C65" s="27"/>
      <c r="D65" s="27"/>
      <c r="E65" s="27"/>
      <c r="F65" s="27"/>
      <c r="G65" s="27"/>
      <c r="H65" s="27"/>
      <c r="I65" s="27"/>
    </row>
    <row r="66" spans="1:9" s="2" customFormat="1" x14ac:dyDescent="0.35">
      <c r="A66" s="27"/>
      <c r="B66" s="27"/>
      <c r="C66" s="27"/>
      <c r="D66" s="27"/>
      <c r="E66" s="27"/>
      <c r="F66" s="27"/>
      <c r="G66" s="27"/>
      <c r="H66" s="27"/>
      <c r="I66" s="27"/>
    </row>
    <row r="67" spans="1:9" s="2" customFormat="1" x14ac:dyDescent="0.35">
      <c r="A67" s="27"/>
      <c r="B67" s="27"/>
      <c r="C67" s="27"/>
      <c r="D67" s="27"/>
      <c r="E67" s="27"/>
      <c r="F67" s="27"/>
      <c r="G67" s="27"/>
      <c r="H67" s="27"/>
      <c r="I67" s="27"/>
    </row>
    <row r="68" spans="1:9" s="2" customFormat="1" x14ac:dyDescent="0.35">
      <c r="A68" s="27"/>
      <c r="B68" s="27"/>
      <c r="C68" s="27"/>
      <c r="D68" s="27"/>
      <c r="E68" s="27"/>
      <c r="F68" s="27"/>
      <c r="G68" s="27"/>
      <c r="H68" s="27"/>
      <c r="I68" s="27"/>
    </row>
    <row r="69" spans="1:9" s="2" customFormat="1" x14ac:dyDescent="0.35">
      <c r="A69" s="27"/>
      <c r="B69" s="27"/>
      <c r="C69" s="27"/>
      <c r="D69" s="27"/>
      <c r="E69" s="27"/>
      <c r="F69" s="27"/>
      <c r="G69" s="27"/>
      <c r="H69" s="27"/>
      <c r="I69" s="27"/>
    </row>
    <row r="70" spans="1:9" s="2" customFormat="1" x14ac:dyDescent="0.35">
      <c r="A70" s="27"/>
      <c r="B70" s="27"/>
      <c r="C70" s="27"/>
      <c r="D70" s="27"/>
      <c r="E70" s="27"/>
      <c r="F70" s="27"/>
      <c r="G70" s="27"/>
      <c r="H70" s="27"/>
      <c r="I70" s="27"/>
    </row>
    <row r="71" spans="1:9" s="2" customFormat="1" x14ac:dyDescent="0.35">
      <c r="A71" s="27"/>
      <c r="B71" s="27"/>
      <c r="C71" s="27"/>
      <c r="D71" s="27"/>
      <c r="E71" s="27"/>
      <c r="F71" s="27"/>
      <c r="G71" s="27"/>
      <c r="H71" s="27"/>
      <c r="I71" s="27"/>
    </row>
    <row r="72" spans="1:9" s="2" customFormat="1" x14ac:dyDescent="0.35">
      <c r="A72" s="27"/>
      <c r="B72" s="27"/>
      <c r="C72" s="27"/>
      <c r="D72" s="27"/>
      <c r="E72" s="27"/>
      <c r="F72" s="27"/>
      <c r="G72" s="27"/>
      <c r="H72" s="27"/>
      <c r="I72" s="27"/>
    </row>
    <row r="73" spans="1:9" s="2" customFormat="1" x14ac:dyDescent="0.35">
      <c r="A73" s="27"/>
      <c r="B73" s="27"/>
      <c r="C73" s="27"/>
      <c r="D73" s="27"/>
      <c r="E73" s="27"/>
      <c r="F73" s="27"/>
      <c r="G73" s="27"/>
      <c r="H73" s="27"/>
      <c r="I73" s="27"/>
    </row>
  </sheetData>
  <sheetProtection sheet="1" objects="1" scenarios="1"/>
  <mergeCells count="13">
    <mergeCell ref="A1:I1"/>
    <mergeCell ref="D2:H2"/>
    <mergeCell ref="B36:H36"/>
    <mergeCell ref="D28:H28"/>
    <mergeCell ref="D29:H29"/>
    <mergeCell ref="D30:H30"/>
    <mergeCell ref="D31:H31"/>
    <mergeCell ref="B35:H35"/>
    <mergeCell ref="B33:H33"/>
    <mergeCell ref="B34:H34"/>
    <mergeCell ref="D25:H25"/>
    <mergeCell ref="D26:H26"/>
    <mergeCell ref="D24:H24"/>
  </mergeCells>
  <dataValidations count="2">
    <dataValidation type="list" allowBlank="1" showInputMessage="1" showErrorMessage="1" sqref="D5:H5" xr:uid="{00000000-0002-0000-0000-000000000000}">
      <formula1>$F$46:$F$47</formula1>
    </dataValidation>
    <dataValidation type="list" allowBlank="1" showInputMessage="1" showErrorMessage="1" sqref="D6 F6 H6" xr:uid="{E641F532-11B1-41E1-BC2A-AA9616397AD3}">
      <formula1>"Einfach-KO,Doppel-KO"</formula1>
    </dataValidation>
  </dataValidations>
  <pageMargins left="0.7" right="0.7" top="0.78740157499999996" bottom="0.78740157499999996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2:P25"/>
  <sheetViews>
    <sheetView workbookViewId="0">
      <selection activeCell="D29" sqref="D29"/>
    </sheetView>
  </sheetViews>
  <sheetFormatPr baseColWidth="10" defaultRowHeight="15" x14ac:dyDescent="0.25"/>
  <cols>
    <col min="1" max="1" width="11.42578125" style="51"/>
    <col min="2" max="2" width="28.42578125" style="51" customWidth="1"/>
    <col min="3" max="3" width="2.5703125" style="51" customWidth="1"/>
    <col min="4" max="4" width="12.7109375" style="51" customWidth="1"/>
    <col min="5" max="5" width="10.7109375" style="51" customWidth="1"/>
    <col min="6" max="6" width="10.7109375" style="52" customWidth="1"/>
    <col min="7" max="7" width="10.7109375" style="51" customWidth="1"/>
    <col min="8" max="8" width="10.7109375" style="52" customWidth="1"/>
    <col min="9" max="9" width="10.7109375" style="51" customWidth="1"/>
    <col min="10" max="10" width="12.7109375" style="51" customWidth="1"/>
    <col min="11" max="14" width="10.7109375" style="51" customWidth="1"/>
    <col min="15" max="16384" width="11.42578125" style="51"/>
  </cols>
  <sheetData>
    <row r="2" spans="2:16" s="51" customFormat="1" x14ac:dyDescent="0.25">
      <c r="F2" s="52"/>
      <c r="H2" s="52"/>
      <c r="J2" s="53" t="s">
        <v>43</v>
      </c>
      <c r="K2" s="54" t="str">
        <f>Rechner!D5</f>
        <v>nein</v>
      </c>
      <c r="L2" s="55"/>
      <c r="M2" s="56">
        <f>IF(K2="ja",2,1)</f>
        <v>1</v>
      </c>
      <c r="N2" s="57">
        <f>M2*M3</f>
        <v>10</v>
      </c>
    </row>
    <row r="3" spans="2:16" s="51" customFormat="1" x14ac:dyDescent="0.25">
      <c r="F3" s="52"/>
      <c r="H3" s="52"/>
      <c r="J3" s="53" t="s">
        <v>44</v>
      </c>
      <c r="K3" s="54" t="str">
        <f>Rechner!D6</f>
        <v>Einfach-KO</v>
      </c>
      <c r="L3" s="55"/>
      <c r="M3" s="56">
        <f>IF(K3="Einfach-KO",10,100)</f>
        <v>10</v>
      </c>
      <c r="N3" s="57"/>
    </row>
    <row r="5" spans="2:16" s="51" customFormat="1" x14ac:dyDescent="0.25">
      <c r="D5" s="58" t="s">
        <v>47</v>
      </c>
      <c r="E5" s="58"/>
      <c r="F5" s="58"/>
      <c r="G5" s="58"/>
      <c r="H5" s="58"/>
      <c r="J5" s="58" t="s">
        <v>42</v>
      </c>
      <c r="K5" s="58"/>
      <c r="L5" s="58"/>
      <c r="M5" s="58"/>
      <c r="N5" s="58"/>
    </row>
    <row r="7" spans="2:16" s="51" customFormat="1" x14ac:dyDescent="0.25">
      <c r="B7" s="59" t="s">
        <v>41</v>
      </c>
      <c r="D7" s="60" t="s">
        <v>40</v>
      </c>
      <c r="E7" s="60" t="s">
        <v>34</v>
      </c>
      <c r="F7" s="61"/>
      <c r="G7" s="60" t="s">
        <v>37</v>
      </c>
      <c r="H7" s="61"/>
      <c r="J7" s="60" t="s">
        <v>40</v>
      </c>
      <c r="K7" s="60" t="s">
        <v>34</v>
      </c>
      <c r="L7" s="62">
        <v>10</v>
      </c>
      <c r="M7" s="60" t="s">
        <v>37</v>
      </c>
      <c r="N7" s="62">
        <v>100</v>
      </c>
      <c r="P7" s="63" t="s">
        <v>45</v>
      </c>
    </row>
    <row r="8" spans="2:16" s="51" customFormat="1" x14ac:dyDescent="0.25">
      <c r="D8" s="60" t="s">
        <v>39</v>
      </c>
      <c r="E8" s="61">
        <f>ZaTeilO</f>
        <v>0</v>
      </c>
      <c r="F8" s="61"/>
      <c r="G8" s="61">
        <f>ZaTeilO</f>
        <v>0</v>
      </c>
      <c r="H8" s="61"/>
      <c r="J8" s="60" t="s">
        <v>39</v>
      </c>
      <c r="K8" s="61">
        <f>ZaTeilO</f>
        <v>0</v>
      </c>
      <c r="L8" s="64"/>
      <c r="M8" s="61">
        <f>ZaTeilO</f>
        <v>0</v>
      </c>
      <c r="N8" s="64"/>
      <c r="P8" s="65"/>
    </row>
    <row r="9" spans="2:16" s="51" customFormat="1" x14ac:dyDescent="0.25">
      <c r="D9" s="53"/>
      <c r="E9" s="53"/>
      <c r="F9" s="66"/>
      <c r="G9" s="53"/>
      <c r="H9" s="66"/>
      <c r="J9" s="53"/>
      <c r="K9" s="53"/>
      <c r="L9" s="66"/>
      <c r="M9" s="53"/>
      <c r="N9" s="66"/>
      <c r="P9" s="53"/>
    </row>
    <row r="10" spans="2:16" s="51" customFormat="1" x14ac:dyDescent="0.25">
      <c r="D10" s="67">
        <v>1</v>
      </c>
      <c r="E10" s="68">
        <f>E8*6*0.5</f>
        <v>0</v>
      </c>
      <c r="F10" s="66">
        <v>1</v>
      </c>
      <c r="G10" s="68">
        <f>G8*6*0.5</f>
        <v>0</v>
      </c>
      <c r="H10" s="66">
        <v>1</v>
      </c>
      <c r="J10" s="67">
        <v>1</v>
      </c>
      <c r="K10" s="68">
        <f>IF(E10&lt;70,70,E10)</f>
        <v>70</v>
      </c>
      <c r="L10" s="66">
        <v>1</v>
      </c>
      <c r="M10" s="68">
        <f>IF(G10&lt;70,70,G10)</f>
        <v>70</v>
      </c>
      <c r="N10" s="66">
        <v>1</v>
      </c>
      <c r="P10" s="68">
        <f t="shared" ref="P10:P15" si="0">IF(Kennung=10,K10,IF(Kennung=20,K20,IF(Kennung=100,M10,M20)))</f>
        <v>70</v>
      </c>
    </row>
    <row r="11" spans="2:16" s="51" customFormat="1" x14ac:dyDescent="0.25">
      <c r="D11" s="67">
        <v>2</v>
      </c>
      <c r="E11" s="68">
        <f>E8*6*0.3</f>
        <v>0</v>
      </c>
      <c r="F11" s="66">
        <v>1</v>
      </c>
      <c r="G11" s="68">
        <f>G8*6*0.3</f>
        <v>0</v>
      </c>
      <c r="H11" s="66">
        <v>1</v>
      </c>
      <c r="J11" s="67">
        <v>2</v>
      </c>
      <c r="K11" s="68">
        <f>IF(E11&lt;50,50,E11)</f>
        <v>50</v>
      </c>
      <c r="L11" s="66">
        <v>1</v>
      </c>
      <c r="M11" s="68">
        <f>IF(G11&lt;50,50,G11)</f>
        <v>50</v>
      </c>
      <c r="N11" s="66">
        <v>1</v>
      </c>
      <c r="P11" s="68">
        <f t="shared" si="0"/>
        <v>50</v>
      </c>
    </row>
    <row r="12" spans="2:16" s="51" customFormat="1" x14ac:dyDescent="0.25">
      <c r="D12" s="67">
        <v>3</v>
      </c>
      <c r="E12" s="68">
        <f>E8*6*0.1</f>
        <v>0</v>
      </c>
      <c r="F12" s="66">
        <v>2</v>
      </c>
      <c r="G12" s="68">
        <f>G8*6*0.2</f>
        <v>0</v>
      </c>
      <c r="H12" s="66">
        <v>1</v>
      </c>
      <c r="J12" s="67">
        <v>3</v>
      </c>
      <c r="K12" s="68">
        <f>IF(E12&lt;35,35,E12)</f>
        <v>35</v>
      </c>
      <c r="L12" s="66">
        <v>2</v>
      </c>
      <c r="M12" s="68">
        <f>IF(G12&lt;35,35,G12)</f>
        <v>35</v>
      </c>
      <c r="N12" s="66">
        <v>1</v>
      </c>
      <c r="P12" s="68">
        <f t="shared" si="0"/>
        <v>35</v>
      </c>
    </row>
    <row r="13" spans="2:16" s="51" customFormat="1" x14ac:dyDescent="0.25">
      <c r="D13" s="67">
        <v>4</v>
      </c>
      <c r="E13" s="68">
        <v>0</v>
      </c>
      <c r="F13" s="66">
        <v>0</v>
      </c>
      <c r="G13" s="68">
        <v>0</v>
      </c>
      <c r="H13" s="66">
        <v>1</v>
      </c>
      <c r="J13" s="67">
        <v>4</v>
      </c>
      <c r="K13" s="68"/>
      <c r="L13" s="66">
        <v>0</v>
      </c>
      <c r="M13" s="68">
        <f>IF(G13&lt;20,20,G13)</f>
        <v>20</v>
      </c>
      <c r="N13" s="66">
        <v>1</v>
      </c>
      <c r="P13" s="68">
        <f t="shared" si="0"/>
        <v>0</v>
      </c>
    </row>
    <row r="14" spans="2:16" s="51" customFormat="1" x14ac:dyDescent="0.25">
      <c r="D14" s="67">
        <v>5</v>
      </c>
      <c r="E14" s="68">
        <v>0</v>
      </c>
      <c r="F14" s="66">
        <v>4</v>
      </c>
      <c r="G14" s="68">
        <v>0</v>
      </c>
      <c r="H14" s="66">
        <v>2</v>
      </c>
      <c r="J14" s="67">
        <v>5</v>
      </c>
      <c r="K14" s="68">
        <f>IF(E14&lt;10,10,E14)</f>
        <v>10</v>
      </c>
      <c r="L14" s="66">
        <v>4</v>
      </c>
      <c r="M14" s="68">
        <f>IF(G14&lt;10,10,G14)</f>
        <v>10</v>
      </c>
      <c r="N14" s="66">
        <v>2</v>
      </c>
      <c r="P14" s="68">
        <f t="shared" si="0"/>
        <v>10</v>
      </c>
    </row>
    <row r="15" spans="2:16" s="51" customFormat="1" x14ac:dyDescent="0.25">
      <c r="D15" s="69"/>
      <c r="E15" s="70"/>
      <c r="F15" s="52"/>
      <c r="G15" s="70"/>
      <c r="H15" s="52"/>
      <c r="J15" s="71" t="s">
        <v>46</v>
      </c>
      <c r="K15" s="68">
        <f>K10*L10+K11*L11+K12*L12+K13*L13+K14*L14</f>
        <v>230</v>
      </c>
      <c r="L15" s="66"/>
      <c r="M15" s="68">
        <f>M10*N10+M11*N11+M12*N12+M13*N13+M14*N14</f>
        <v>195</v>
      </c>
      <c r="N15" s="66"/>
      <c r="P15" s="68">
        <f t="shared" si="0"/>
        <v>230</v>
      </c>
    </row>
    <row r="16" spans="2:16" s="51" customFormat="1" x14ac:dyDescent="0.25">
      <c r="F16" s="52"/>
      <c r="H16" s="52"/>
      <c r="L16" s="52"/>
      <c r="N16" s="52"/>
    </row>
    <row r="17" spans="2:14" s="51" customFormat="1" x14ac:dyDescent="0.25">
      <c r="B17" s="59" t="s">
        <v>38</v>
      </c>
      <c r="D17" s="60" t="s">
        <v>40</v>
      </c>
      <c r="E17" s="60" t="s">
        <v>34</v>
      </c>
      <c r="F17" s="61"/>
      <c r="G17" s="60" t="s">
        <v>37</v>
      </c>
      <c r="H17" s="61"/>
      <c r="J17" s="60" t="s">
        <v>40</v>
      </c>
      <c r="K17" s="60" t="s">
        <v>34</v>
      </c>
      <c r="L17" s="62">
        <v>20</v>
      </c>
      <c r="M17" s="60" t="s">
        <v>37</v>
      </c>
      <c r="N17" s="62">
        <v>200</v>
      </c>
    </row>
    <row r="18" spans="2:14" s="51" customFormat="1" x14ac:dyDescent="0.25">
      <c r="D18" s="60" t="s">
        <v>39</v>
      </c>
      <c r="E18" s="61">
        <f>ZaTeilO</f>
        <v>0</v>
      </c>
      <c r="F18" s="61"/>
      <c r="G18" s="61">
        <f>ZaTeilO</f>
        <v>0</v>
      </c>
      <c r="H18" s="61"/>
      <c r="J18" s="60" t="s">
        <v>39</v>
      </c>
      <c r="K18" s="61">
        <f>ZaTeilO</f>
        <v>0</v>
      </c>
      <c r="L18" s="64"/>
      <c r="M18" s="61">
        <f>ZaTeilO</f>
        <v>0</v>
      </c>
      <c r="N18" s="64"/>
    </row>
    <row r="19" spans="2:14" s="51" customFormat="1" x14ac:dyDescent="0.25">
      <c r="D19" s="53"/>
      <c r="E19" s="53"/>
      <c r="F19" s="66"/>
      <c r="G19" s="53"/>
      <c r="H19" s="66"/>
      <c r="J19" s="53"/>
      <c r="K19" s="53"/>
      <c r="L19" s="66"/>
      <c r="M19" s="53"/>
      <c r="N19" s="66"/>
    </row>
    <row r="20" spans="2:14" s="51" customFormat="1" x14ac:dyDescent="0.25">
      <c r="D20" s="67">
        <v>1</v>
      </c>
      <c r="E20" s="68">
        <f>E18*10*0.5+50</f>
        <v>50</v>
      </c>
      <c r="F20" s="66">
        <v>1</v>
      </c>
      <c r="G20" s="68">
        <f>G18*10*0.5+50</f>
        <v>50</v>
      </c>
      <c r="H20" s="66">
        <v>1</v>
      </c>
      <c r="J20" s="67">
        <v>1</v>
      </c>
      <c r="K20" s="68">
        <f>IF(E20&lt;70,70,E20)</f>
        <v>70</v>
      </c>
      <c r="L20" s="66">
        <v>1</v>
      </c>
      <c r="M20" s="68">
        <f>IF(G20&lt;70,70,G20)</f>
        <v>70</v>
      </c>
      <c r="N20" s="66">
        <v>1</v>
      </c>
    </row>
    <row r="21" spans="2:14" s="51" customFormat="1" x14ac:dyDescent="0.25">
      <c r="D21" s="67">
        <v>2</v>
      </c>
      <c r="E21" s="68">
        <f>E18*10*0.3+40</f>
        <v>40</v>
      </c>
      <c r="F21" s="66">
        <v>1</v>
      </c>
      <c r="G21" s="68">
        <f>G18*10*0.3+40</f>
        <v>40</v>
      </c>
      <c r="H21" s="66">
        <v>1</v>
      </c>
      <c r="J21" s="67">
        <v>2</v>
      </c>
      <c r="K21" s="68">
        <f>IF(E21&lt;50,50,E21)</f>
        <v>50</v>
      </c>
      <c r="L21" s="66">
        <v>1</v>
      </c>
      <c r="M21" s="68">
        <f>IF(G21&lt;50,50,G21)</f>
        <v>50</v>
      </c>
      <c r="N21" s="66">
        <v>1</v>
      </c>
    </row>
    <row r="22" spans="2:14" s="51" customFormat="1" x14ac:dyDescent="0.25">
      <c r="D22" s="67">
        <v>3</v>
      </c>
      <c r="E22" s="68">
        <f>E18*10*0.1+30</f>
        <v>30</v>
      </c>
      <c r="F22" s="66">
        <v>2</v>
      </c>
      <c r="G22" s="68">
        <f>G18*10*0.2+30</f>
        <v>30</v>
      </c>
      <c r="H22" s="66">
        <v>1</v>
      </c>
      <c r="J22" s="67">
        <v>3</v>
      </c>
      <c r="K22" s="68">
        <f>IF(E22&lt;35,35,E22)</f>
        <v>35</v>
      </c>
      <c r="L22" s="66">
        <v>2</v>
      </c>
      <c r="M22" s="68">
        <f>IF(G22&lt;35,35,G22)</f>
        <v>35</v>
      </c>
      <c r="N22" s="66">
        <v>1</v>
      </c>
    </row>
    <row r="23" spans="2:14" s="51" customFormat="1" x14ac:dyDescent="0.25">
      <c r="D23" s="67">
        <v>4</v>
      </c>
      <c r="E23" s="68">
        <v>0</v>
      </c>
      <c r="F23" s="66">
        <v>0</v>
      </c>
      <c r="G23" s="68">
        <v>0</v>
      </c>
      <c r="H23" s="66">
        <v>1</v>
      </c>
      <c r="J23" s="67">
        <v>4</v>
      </c>
      <c r="K23" s="68"/>
      <c r="L23" s="66">
        <v>0</v>
      </c>
      <c r="M23" s="68">
        <f>IF(G23&lt;20,20,G23)</f>
        <v>20</v>
      </c>
      <c r="N23" s="66">
        <v>1</v>
      </c>
    </row>
    <row r="24" spans="2:14" s="51" customFormat="1" x14ac:dyDescent="0.25">
      <c r="D24" s="67">
        <v>5</v>
      </c>
      <c r="E24" s="68">
        <v>0</v>
      </c>
      <c r="F24" s="66">
        <v>4</v>
      </c>
      <c r="G24" s="68">
        <v>0</v>
      </c>
      <c r="H24" s="66">
        <v>2</v>
      </c>
      <c r="J24" s="67">
        <v>5</v>
      </c>
      <c r="K24" s="68">
        <f>IF(E24&lt;10,10,E24)</f>
        <v>10</v>
      </c>
      <c r="L24" s="66">
        <v>4</v>
      </c>
      <c r="M24" s="68">
        <f>IF(G24&lt;10,10,G24)</f>
        <v>10</v>
      </c>
      <c r="N24" s="66">
        <v>2</v>
      </c>
    </row>
    <row r="25" spans="2:14" s="51" customFormat="1" x14ac:dyDescent="0.25">
      <c r="D25" s="69"/>
      <c r="E25" s="70"/>
      <c r="F25" s="52"/>
      <c r="G25" s="70"/>
      <c r="H25" s="52"/>
      <c r="J25" s="71" t="s">
        <v>46</v>
      </c>
      <c r="K25" s="68">
        <f>K20*L20+K21*L21+K22*L22+K23*L23+K24*L24</f>
        <v>230</v>
      </c>
      <c r="L25" s="66"/>
      <c r="M25" s="68">
        <f>M20*N20+M21*N21+M22*N22+M23*N23+M24*N24</f>
        <v>195</v>
      </c>
      <c r="N25" s="66"/>
    </row>
  </sheetData>
  <sheetProtection sheet="1" objects="1" scenarios="1"/>
  <mergeCells count="10">
    <mergeCell ref="L7:L8"/>
    <mergeCell ref="N7:N8"/>
    <mergeCell ref="L17:L18"/>
    <mergeCell ref="N17:N18"/>
    <mergeCell ref="P7:P8"/>
    <mergeCell ref="J5:N5"/>
    <mergeCell ref="D5:H5"/>
    <mergeCell ref="K2:L2"/>
    <mergeCell ref="K3:L3"/>
    <mergeCell ref="N2:N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2E29-21E1-49C0-9319-35820CEA7168}">
  <dimension ref="B2:P25"/>
  <sheetViews>
    <sheetView workbookViewId="0">
      <selection activeCell="L9" sqref="L9"/>
    </sheetView>
  </sheetViews>
  <sheetFormatPr baseColWidth="10" defaultRowHeight="15" x14ac:dyDescent="0.25"/>
  <cols>
    <col min="1" max="1" width="11.42578125" style="51"/>
    <col min="2" max="2" width="28.42578125" style="51" customWidth="1"/>
    <col min="3" max="3" width="2.5703125" style="51" customWidth="1"/>
    <col min="4" max="4" width="12.7109375" style="51" customWidth="1"/>
    <col min="5" max="5" width="10.7109375" style="51" customWidth="1"/>
    <col min="6" max="6" width="10.7109375" style="52" customWidth="1"/>
    <col min="7" max="7" width="10.7109375" style="51" customWidth="1"/>
    <col min="8" max="8" width="10.7109375" style="52" customWidth="1"/>
    <col min="9" max="9" width="10.7109375" style="51" customWidth="1"/>
    <col min="10" max="10" width="12.7109375" style="51" customWidth="1"/>
    <col min="11" max="14" width="10.7109375" style="51" customWidth="1"/>
    <col min="15" max="16384" width="11.42578125" style="51"/>
  </cols>
  <sheetData>
    <row r="2" spans="2:16" s="51" customFormat="1" x14ac:dyDescent="0.25">
      <c r="F2" s="52"/>
      <c r="H2" s="52"/>
      <c r="J2" s="53" t="s">
        <v>43</v>
      </c>
      <c r="K2" s="54" t="str">
        <f>Rechner!H5</f>
        <v>nein</v>
      </c>
      <c r="L2" s="55"/>
      <c r="M2" s="56">
        <f>IF(K2="ja",2,1)</f>
        <v>1</v>
      </c>
      <c r="N2" s="57">
        <f>M2*M3</f>
        <v>10</v>
      </c>
    </row>
    <row r="3" spans="2:16" s="51" customFormat="1" x14ac:dyDescent="0.25">
      <c r="F3" s="52"/>
      <c r="H3" s="52"/>
      <c r="J3" s="53" t="s">
        <v>44</v>
      </c>
      <c r="K3" s="54" t="str">
        <f>Rechner!H6</f>
        <v>Einfach-KO</v>
      </c>
      <c r="L3" s="55"/>
      <c r="M3" s="56">
        <f>IF(K3="Einfach-KO",10,100)</f>
        <v>10</v>
      </c>
      <c r="N3" s="57"/>
    </row>
    <row r="5" spans="2:16" s="51" customFormat="1" x14ac:dyDescent="0.25">
      <c r="D5" s="58" t="s">
        <v>47</v>
      </c>
      <c r="E5" s="58"/>
      <c r="F5" s="58"/>
      <c r="G5" s="58"/>
      <c r="H5" s="58"/>
      <c r="J5" s="58" t="s">
        <v>42</v>
      </c>
      <c r="K5" s="58"/>
      <c r="L5" s="58"/>
      <c r="M5" s="58"/>
      <c r="N5" s="58"/>
    </row>
    <row r="7" spans="2:16" s="51" customFormat="1" x14ac:dyDescent="0.25">
      <c r="B7" s="59" t="s">
        <v>41</v>
      </c>
      <c r="D7" s="60" t="s">
        <v>40</v>
      </c>
      <c r="E7" s="60" t="s">
        <v>34</v>
      </c>
      <c r="F7" s="61"/>
      <c r="G7" s="60" t="s">
        <v>37</v>
      </c>
      <c r="H7" s="61"/>
      <c r="J7" s="60" t="s">
        <v>40</v>
      </c>
      <c r="K7" s="60" t="s">
        <v>34</v>
      </c>
      <c r="L7" s="62">
        <v>10</v>
      </c>
      <c r="M7" s="60" t="s">
        <v>37</v>
      </c>
      <c r="N7" s="62">
        <v>100</v>
      </c>
      <c r="P7" s="63" t="s">
        <v>45</v>
      </c>
    </row>
    <row r="8" spans="2:16" s="51" customFormat="1" x14ac:dyDescent="0.25">
      <c r="D8" s="60" t="s">
        <v>39</v>
      </c>
      <c r="E8" s="61">
        <f>ZaTeilD</f>
        <v>0</v>
      </c>
      <c r="F8" s="61"/>
      <c r="G8" s="61">
        <f>ZaTeilD</f>
        <v>0</v>
      </c>
      <c r="H8" s="61"/>
      <c r="J8" s="60" t="s">
        <v>39</v>
      </c>
      <c r="K8" s="61">
        <f>ZaTeilD</f>
        <v>0</v>
      </c>
      <c r="L8" s="64"/>
      <c r="M8" s="61">
        <f>ZaTeilD</f>
        <v>0</v>
      </c>
      <c r="N8" s="64"/>
      <c r="P8" s="65"/>
    </row>
    <row r="9" spans="2:16" s="51" customFormat="1" x14ac:dyDescent="0.25">
      <c r="D9" s="53"/>
      <c r="E9" s="53"/>
      <c r="F9" s="66"/>
      <c r="G9" s="53"/>
      <c r="H9" s="66"/>
      <c r="J9" s="53"/>
      <c r="K9" s="53"/>
      <c r="L9" s="66"/>
      <c r="M9" s="53"/>
      <c r="N9" s="66"/>
      <c r="P9" s="53"/>
    </row>
    <row r="10" spans="2:16" s="51" customFormat="1" x14ac:dyDescent="0.25">
      <c r="D10" s="67">
        <v>1</v>
      </c>
      <c r="E10" s="68">
        <f>E8*6*0.5</f>
        <v>0</v>
      </c>
      <c r="F10" s="66">
        <v>1</v>
      </c>
      <c r="G10" s="68">
        <f>G8*6*0.5</f>
        <v>0</v>
      </c>
      <c r="H10" s="66">
        <v>1</v>
      </c>
      <c r="J10" s="67">
        <v>1</v>
      </c>
      <c r="K10" s="68">
        <f>IF(E10&lt;30,30,E10)</f>
        <v>30</v>
      </c>
      <c r="L10" s="66">
        <v>1</v>
      </c>
      <c r="M10" s="68">
        <f>IF(G10&lt;30,30,G10)</f>
        <v>30</v>
      </c>
      <c r="N10" s="66">
        <v>1</v>
      </c>
      <c r="P10" s="68">
        <f t="shared" ref="P10:P15" si="0">IF(Kennung=10,K10,IF(Kennung=20,K20,IF(Kennung=100,M10,M20)))</f>
        <v>30</v>
      </c>
    </row>
    <row r="11" spans="2:16" s="51" customFormat="1" x14ac:dyDescent="0.25">
      <c r="D11" s="67">
        <v>2</v>
      </c>
      <c r="E11" s="68">
        <f>E8*6*0.3</f>
        <v>0</v>
      </c>
      <c r="F11" s="66">
        <v>1</v>
      </c>
      <c r="G11" s="68">
        <f>G8*6*0.3</f>
        <v>0</v>
      </c>
      <c r="H11" s="66">
        <v>1</v>
      </c>
      <c r="J11" s="67">
        <v>2</v>
      </c>
      <c r="K11" s="68">
        <f>IF(E11&lt;20,20,E11)</f>
        <v>20</v>
      </c>
      <c r="L11" s="66">
        <v>1</v>
      </c>
      <c r="M11" s="68">
        <f>IF(G11&lt;20,20,G11)</f>
        <v>20</v>
      </c>
      <c r="N11" s="66">
        <v>1</v>
      </c>
      <c r="P11" s="68">
        <f t="shared" si="0"/>
        <v>20</v>
      </c>
    </row>
    <row r="12" spans="2:16" s="51" customFormat="1" x14ac:dyDescent="0.25">
      <c r="D12" s="67">
        <v>3</v>
      </c>
      <c r="E12" s="68">
        <f>E8*6*0.1</f>
        <v>0</v>
      </c>
      <c r="F12" s="66">
        <v>2</v>
      </c>
      <c r="G12" s="68">
        <f>G8*6*0.2</f>
        <v>0</v>
      </c>
      <c r="H12" s="66">
        <v>1</v>
      </c>
      <c r="J12" s="67">
        <v>3</v>
      </c>
      <c r="K12" s="68">
        <f>IF(E12&lt;10,10,E12)</f>
        <v>10</v>
      </c>
      <c r="L12" s="66">
        <v>2</v>
      </c>
      <c r="M12" s="68">
        <f>IF(G12&lt;10,10,G12)</f>
        <v>10</v>
      </c>
      <c r="N12" s="66">
        <v>1</v>
      </c>
      <c r="P12" s="68">
        <f t="shared" si="0"/>
        <v>10</v>
      </c>
    </row>
    <row r="13" spans="2:16" s="51" customFormat="1" x14ac:dyDescent="0.25">
      <c r="D13" s="67">
        <v>4</v>
      </c>
      <c r="E13" s="68">
        <v>0</v>
      </c>
      <c r="F13" s="66">
        <v>0</v>
      </c>
      <c r="G13" s="68">
        <v>0</v>
      </c>
      <c r="H13" s="66">
        <v>1</v>
      </c>
      <c r="J13" s="67">
        <v>4</v>
      </c>
      <c r="K13" s="68"/>
      <c r="L13" s="66">
        <v>0</v>
      </c>
      <c r="M13" s="68"/>
      <c r="N13" s="66">
        <v>1</v>
      </c>
      <c r="P13" s="68">
        <f t="shared" si="0"/>
        <v>0</v>
      </c>
    </row>
    <row r="14" spans="2:16" s="51" customFormat="1" x14ac:dyDescent="0.25">
      <c r="D14" s="67">
        <v>5</v>
      </c>
      <c r="E14" s="68">
        <v>0</v>
      </c>
      <c r="F14" s="66">
        <v>4</v>
      </c>
      <c r="G14" s="68">
        <v>0</v>
      </c>
      <c r="H14" s="66">
        <v>2</v>
      </c>
      <c r="J14" s="67">
        <v>5</v>
      </c>
      <c r="K14" s="68">
        <f>IF(E14&lt;10,10,E14)</f>
        <v>10</v>
      </c>
      <c r="L14" s="66">
        <v>4</v>
      </c>
      <c r="M14" s="68">
        <f>IF(G14&lt;10,10,G14)</f>
        <v>10</v>
      </c>
      <c r="N14" s="66">
        <v>2</v>
      </c>
      <c r="P14" s="68">
        <f t="shared" si="0"/>
        <v>10</v>
      </c>
    </row>
    <row r="15" spans="2:16" s="51" customFormat="1" x14ac:dyDescent="0.25">
      <c r="D15" s="69"/>
      <c r="E15" s="70"/>
      <c r="F15" s="52"/>
      <c r="G15" s="70"/>
      <c r="H15" s="52"/>
      <c r="J15" s="71" t="s">
        <v>46</v>
      </c>
      <c r="K15" s="68">
        <f>K10*L10+K11*L11+K12*L12+K13*L13+K14*L14</f>
        <v>110</v>
      </c>
      <c r="L15" s="66"/>
      <c r="M15" s="68">
        <f>M10*N10+M11*N11+M12*N12+M13*N13+M14*N14</f>
        <v>80</v>
      </c>
      <c r="N15" s="66"/>
      <c r="P15" s="68">
        <f t="shared" si="0"/>
        <v>110</v>
      </c>
    </row>
    <row r="16" spans="2:16" s="51" customFormat="1" x14ac:dyDescent="0.25">
      <c r="F16" s="52"/>
      <c r="H16" s="52"/>
      <c r="L16" s="52"/>
      <c r="N16" s="52"/>
    </row>
    <row r="17" spans="2:14" s="51" customFormat="1" x14ac:dyDescent="0.25">
      <c r="B17" s="59" t="s">
        <v>38</v>
      </c>
      <c r="D17" s="60" t="s">
        <v>40</v>
      </c>
      <c r="E17" s="60" t="s">
        <v>34</v>
      </c>
      <c r="F17" s="61"/>
      <c r="G17" s="60" t="s">
        <v>37</v>
      </c>
      <c r="H17" s="61"/>
      <c r="J17" s="60" t="s">
        <v>40</v>
      </c>
      <c r="K17" s="60" t="s">
        <v>34</v>
      </c>
      <c r="L17" s="62">
        <v>20</v>
      </c>
      <c r="M17" s="60" t="s">
        <v>37</v>
      </c>
      <c r="N17" s="62">
        <v>200</v>
      </c>
    </row>
    <row r="18" spans="2:14" s="51" customFormat="1" x14ac:dyDescent="0.25">
      <c r="D18" s="60" t="s">
        <v>39</v>
      </c>
      <c r="E18" s="61">
        <f>ZaTeilD</f>
        <v>0</v>
      </c>
      <c r="F18" s="61"/>
      <c r="G18" s="61">
        <f>ZaTeilD</f>
        <v>0</v>
      </c>
      <c r="H18" s="61"/>
      <c r="J18" s="60" t="s">
        <v>39</v>
      </c>
      <c r="K18" s="61">
        <f>ZaTeilD</f>
        <v>0</v>
      </c>
      <c r="L18" s="64"/>
      <c r="M18" s="61">
        <f>ZaTeilD</f>
        <v>0</v>
      </c>
      <c r="N18" s="64"/>
    </row>
    <row r="19" spans="2:14" s="51" customFormat="1" x14ac:dyDescent="0.25">
      <c r="D19" s="53"/>
      <c r="E19" s="53"/>
      <c r="F19" s="66"/>
      <c r="G19" s="53"/>
      <c r="H19" s="66"/>
      <c r="J19" s="53"/>
      <c r="K19" s="53"/>
      <c r="L19" s="66"/>
      <c r="M19" s="53"/>
      <c r="N19" s="66"/>
    </row>
    <row r="20" spans="2:14" s="51" customFormat="1" x14ac:dyDescent="0.25">
      <c r="D20" s="67">
        <v>1</v>
      </c>
      <c r="E20" s="68">
        <f>E18*10*0.5+30</f>
        <v>30</v>
      </c>
      <c r="F20" s="66">
        <v>1</v>
      </c>
      <c r="G20" s="68">
        <f>G18*10*0.5+30</f>
        <v>30</v>
      </c>
      <c r="H20" s="66">
        <v>1</v>
      </c>
      <c r="J20" s="67">
        <v>1</v>
      </c>
      <c r="K20" s="68">
        <f>IF(E20&lt;30,30,E20)</f>
        <v>30</v>
      </c>
      <c r="L20" s="66">
        <v>1</v>
      </c>
      <c r="M20" s="68">
        <f>IF(G20&lt;30,30,G20)</f>
        <v>30</v>
      </c>
      <c r="N20" s="66">
        <v>1</v>
      </c>
    </row>
    <row r="21" spans="2:14" s="51" customFormat="1" x14ac:dyDescent="0.25">
      <c r="D21" s="67">
        <v>2</v>
      </c>
      <c r="E21" s="68">
        <f>E18*10*0.3+20</f>
        <v>20</v>
      </c>
      <c r="F21" s="66">
        <v>1</v>
      </c>
      <c r="G21" s="68">
        <f>G18*10*0.3+20</f>
        <v>20</v>
      </c>
      <c r="H21" s="66">
        <v>1</v>
      </c>
      <c r="J21" s="67">
        <v>2</v>
      </c>
      <c r="K21" s="68">
        <f>IF(E21&lt;20,20,E21)</f>
        <v>20</v>
      </c>
      <c r="L21" s="66">
        <v>1</v>
      </c>
      <c r="M21" s="68">
        <f>IF(G21&lt;20,20,G21)</f>
        <v>20</v>
      </c>
      <c r="N21" s="66">
        <v>1</v>
      </c>
    </row>
    <row r="22" spans="2:14" s="51" customFormat="1" x14ac:dyDescent="0.25">
      <c r="D22" s="67">
        <v>3</v>
      </c>
      <c r="E22" s="68">
        <f>E18*10*0.1+10</f>
        <v>10</v>
      </c>
      <c r="F22" s="66">
        <v>2</v>
      </c>
      <c r="G22" s="68">
        <f>G18*10*0.2+10</f>
        <v>10</v>
      </c>
      <c r="H22" s="66">
        <v>1</v>
      </c>
      <c r="J22" s="67">
        <v>3</v>
      </c>
      <c r="K22" s="68">
        <f>IF(E22&lt;10,10,E22)</f>
        <v>10</v>
      </c>
      <c r="L22" s="66">
        <v>2</v>
      </c>
      <c r="M22" s="68">
        <f>IF(G22&lt;10,10,G22)</f>
        <v>10</v>
      </c>
      <c r="N22" s="66">
        <v>1</v>
      </c>
    </row>
    <row r="23" spans="2:14" s="51" customFormat="1" x14ac:dyDescent="0.25">
      <c r="D23" s="67">
        <v>4</v>
      </c>
      <c r="E23" s="68">
        <v>0</v>
      </c>
      <c r="F23" s="66">
        <v>0</v>
      </c>
      <c r="G23" s="68">
        <v>0</v>
      </c>
      <c r="H23" s="66">
        <v>1</v>
      </c>
      <c r="J23" s="67">
        <v>4</v>
      </c>
      <c r="K23" s="68"/>
      <c r="L23" s="66">
        <v>0</v>
      </c>
      <c r="M23" s="68"/>
      <c r="N23" s="66">
        <v>1</v>
      </c>
    </row>
    <row r="24" spans="2:14" s="51" customFormat="1" x14ac:dyDescent="0.25">
      <c r="D24" s="67">
        <v>5</v>
      </c>
      <c r="E24" s="68">
        <v>0</v>
      </c>
      <c r="F24" s="66">
        <v>4</v>
      </c>
      <c r="G24" s="68">
        <v>0</v>
      </c>
      <c r="H24" s="66">
        <v>2</v>
      </c>
      <c r="J24" s="67">
        <v>5</v>
      </c>
      <c r="K24" s="68"/>
      <c r="L24" s="66">
        <v>4</v>
      </c>
      <c r="M24" s="68"/>
      <c r="N24" s="66">
        <v>2</v>
      </c>
    </row>
    <row r="25" spans="2:14" s="51" customFormat="1" x14ac:dyDescent="0.25">
      <c r="D25" s="69"/>
      <c r="E25" s="70"/>
      <c r="F25" s="52"/>
      <c r="G25" s="70"/>
      <c r="H25" s="52"/>
      <c r="J25" s="71" t="s">
        <v>46</v>
      </c>
      <c r="K25" s="68">
        <f>K20*L20+K21*L21+K22*L22+K23*L23+K24*L24</f>
        <v>70</v>
      </c>
      <c r="L25" s="66"/>
      <c r="M25" s="68">
        <f>M20*N20+M21*N21+M22*N22+M23*N23+M24*N24</f>
        <v>60</v>
      </c>
      <c r="N25" s="66"/>
    </row>
  </sheetData>
  <sheetProtection sheet="1" objects="1" scenarios="1"/>
  <mergeCells count="10">
    <mergeCell ref="L17:L18"/>
    <mergeCell ref="N17:N18"/>
    <mergeCell ref="K2:L2"/>
    <mergeCell ref="N2:N3"/>
    <mergeCell ref="K3:L3"/>
    <mergeCell ref="D5:H5"/>
    <mergeCell ref="J5:N5"/>
    <mergeCell ref="L7:L8"/>
    <mergeCell ref="N7:N8"/>
    <mergeCell ref="P7:P8"/>
  </mergeCells>
  <pageMargins left="0.7" right="0.7" top="0.78740157499999996" bottom="0.78740157499999996" header="0.3" footer="0.3"/>
  <ignoredErrors>
    <ignoredError sqref="M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Rechner</vt:lpstr>
      <vt:lpstr>Offen</vt:lpstr>
      <vt:lpstr>Damen</vt:lpstr>
      <vt:lpstr>Rechner!Druckbereich</vt:lpstr>
      <vt:lpstr>Damen!Kennung</vt:lpstr>
      <vt:lpstr>Kennung</vt:lpstr>
      <vt:lpstr>ZaTeilD</vt:lpstr>
      <vt:lpstr>ZaTeilO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Herpel, Fabian</dc:creator>
  <cp:lastModifiedBy>Herpel, Fabian</cp:lastModifiedBy>
  <cp:lastPrinted>2023-12-07T14:50:14Z</cp:lastPrinted>
  <dcterms:created xsi:type="dcterms:W3CDTF">2017-08-25T05:01:46Z</dcterms:created>
  <dcterms:modified xsi:type="dcterms:W3CDTF">2023-12-07T14:50:23Z</dcterms:modified>
</cp:coreProperties>
</file>